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tasmandc-my.sharepoint.com/personal/andrea_goodwin_tasman_govt_nz/Documents/Desktop/Trade Waste Invoicing/"/>
    </mc:Choice>
  </mc:AlternateContent>
  <xr:revisionPtr revIDLastSave="30" documentId="8_{A4F4EF2F-69C8-491A-AA0D-03403CEB8072}" xr6:coauthVersionLast="47" xr6:coauthVersionMax="47" xr10:uidLastSave="{18816A23-836B-424B-A60B-DC062DC614E1}"/>
  <bookViews>
    <workbookView xWindow="-120" yWindow="-120" windowWidth="29040" windowHeight="15840" xr2:uid="{00000000-000D-0000-FFFF-FFFF00000000}"/>
  </bookViews>
  <sheets>
    <sheet name="Tradewaste charges" sheetId="1" r:id="rId1"/>
    <sheet name="Wastewater charges (locked)" sheetId="2" r:id="rId2"/>
    <sheet name="Discharge calculations (locked)" sheetId="3" r:id="rId3"/>
  </sheets>
  <definedNames>
    <definedName name="_xlnm.Print_Area" localSheetId="0">'Tradewaste charges'!$A$10:$T$45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D4" i="3" l="1"/>
  <c r="I5" i="3" l="1"/>
  <c r="H5" i="3"/>
  <c r="G5" i="3"/>
  <c r="F5" i="3"/>
  <c r="E5" i="3"/>
  <c r="D8" i="3"/>
  <c r="E8" i="3" l="1"/>
  <c r="E10" i="3"/>
  <c r="G8" i="3"/>
  <c r="G10" i="3" s="1"/>
  <c r="F8" i="3"/>
  <c r="F10" i="3" s="1"/>
  <c r="D10" i="3"/>
  <c r="H8" i="3"/>
  <c r="H10" i="3" s="1"/>
  <c r="I8" i="3"/>
  <c r="I10" i="3" s="1"/>
  <c r="E1" i="2" l="1"/>
  <c r="D5" i="2" s="1"/>
  <c r="E5" i="2" s="1"/>
  <c r="F5" i="2" s="1"/>
  <c r="D7" i="2" l="1"/>
  <c r="E7" i="2" s="1"/>
  <c r="F7" i="2" s="1"/>
  <c r="D6" i="2"/>
  <c r="E6" i="2" l="1"/>
  <c r="E10" i="2" s="1"/>
  <c r="F6" i="2" l="1"/>
  <c r="F10" i="2" s="1"/>
  <c r="K24" i="1" s="1"/>
  <c r="K23" i="1" l="1"/>
  <c r="K26" i="1" s="1"/>
</calcChain>
</file>

<file path=xl/sharedStrings.xml><?xml version="1.0" encoding="utf-8"?>
<sst xmlns="http://schemas.openxmlformats.org/spreadsheetml/2006/main" count="60" uniqueCount="47">
  <si>
    <t xml:space="preserve">Volume </t>
  </si>
  <si>
    <t>$/kg</t>
  </si>
  <si>
    <t>Chemical Oxygen Demand (COD)</t>
  </si>
  <si>
    <t>Total Suspended Solids (TSS)</t>
  </si>
  <si>
    <t>Total Kjeldahl Nitrogen (TKN)</t>
  </si>
  <si>
    <t>Total Phosphorus (TP)</t>
  </si>
  <si>
    <t>Discharge Volume</t>
  </si>
  <si>
    <r>
      <t>BOD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concentration</t>
    </r>
  </si>
  <si>
    <t>COD concentration</t>
  </si>
  <si>
    <t>TSS concentration</t>
  </si>
  <si>
    <t>TKN concentration</t>
  </si>
  <si>
    <t>TP concentration</t>
  </si>
  <si>
    <t>kg/year</t>
  </si>
  <si>
    <t>Chargeable quantity</t>
  </si>
  <si>
    <t>Trade Waste Conveyance and Treatment Charge</t>
  </si>
  <si>
    <t>Total Annual Trade Waste Charges</t>
  </si>
  <si>
    <t>Annual adminstration/inspection Charge</t>
  </si>
  <si>
    <t xml:space="preserve">First Closet or Urinal </t>
  </si>
  <si>
    <t xml:space="preserve">Second to tenth closet or urinal </t>
  </si>
  <si>
    <t>Eleventh and subsequent closet or urinal</t>
  </si>
  <si>
    <t>$/year per pan</t>
  </si>
  <si>
    <t>Closet's or urinal</t>
  </si>
  <si>
    <t>Pans for charging</t>
  </si>
  <si>
    <t xml:space="preserve">Trade Waste charging calculator </t>
  </si>
  <si>
    <r>
      <t xml:space="preserve">To use this calculator, </t>
    </r>
    <r>
      <rPr>
        <sz val="11"/>
        <color theme="9"/>
        <rFont val="Calibri"/>
        <family val="2"/>
        <scheme val="minor"/>
      </rPr>
      <t>please complete the green cells</t>
    </r>
    <r>
      <rPr>
        <sz val="11"/>
        <color theme="1"/>
        <rFont val="Calibri"/>
        <family val="2"/>
        <scheme val="minor"/>
      </rPr>
      <t xml:space="preserve">.  The </t>
    </r>
    <r>
      <rPr>
        <sz val="11"/>
        <color theme="8"/>
        <rFont val="Calibri"/>
        <family val="2"/>
        <scheme val="minor"/>
      </rPr>
      <t>blue cells show the charges</t>
    </r>
    <r>
      <rPr>
        <sz val="11"/>
        <color theme="1"/>
        <rFont val="Calibri"/>
        <family val="2"/>
        <scheme val="minor"/>
      </rPr>
      <t>.  All charges are per annum, GST inclusive.</t>
    </r>
  </si>
  <si>
    <r>
      <t>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/year</t>
    </r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</si>
  <si>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</si>
  <si>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</si>
  <si>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Five Day Biological Oxygen Demand (BOD</t>
    </r>
    <r>
      <rPr>
        <vertAlign val="subscript"/>
        <sz val="11"/>
        <color theme="2" tint="-0.499984740745262"/>
        <rFont val="Calibri"/>
        <family val="2"/>
        <scheme val="minor"/>
      </rPr>
      <t>5</t>
    </r>
    <r>
      <rPr>
        <sz val="11"/>
        <color theme="2" tint="-0.499984740745262"/>
        <rFont val="Calibri"/>
        <family val="2"/>
        <scheme val="minor"/>
      </rPr>
      <t>)</t>
    </r>
  </si>
  <si>
    <r>
      <t>$/m</t>
    </r>
    <r>
      <rPr>
        <vertAlign val="superscript"/>
        <sz val="11"/>
        <color theme="2" tint="-0.499984740745262"/>
        <rFont val="Calibri"/>
        <family val="2"/>
        <scheme val="minor"/>
      </rPr>
      <t>3</t>
    </r>
  </si>
  <si>
    <r>
      <t>Volume discharge per year (m</t>
    </r>
    <r>
      <rPr>
        <vertAlign val="superscript"/>
        <sz val="11"/>
        <color theme="2" tint="-0.499984740745262"/>
        <rFont val="Calibri"/>
        <family val="2"/>
        <scheme val="minor"/>
      </rPr>
      <t>3</t>
    </r>
    <r>
      <rPr>
        <sz val="11"/>
        <color theme="2" tint="-0.499984740745262"/>
        <rFont val="Calibri"/>
        <family val="2"/>
        <scheme val="minor"/>
      </rPr>
      <t>/year)</t>
    </r>
  </si>
  <si>
    <r>
      <t>Representative Sample Concentration (g/m</t>
    </r>
    <r>
      <rPr>
        <vertAlign val="superscript"/>
        <sz val="11"/>
        <color theme="2" tint="-0.499984740745262"/>
        <rFont val="Calibri"/>
        <family val="2"/>
        <scheme val="minor"/>
      </rPr>
      <t>3</t>
    </r>
    <r>
      <rPr>
        <sz val="11"/>
        <color theme="2" tint="-0.499984740745262"/>
        <rFont val="Calibri"/>
        <family val="2"/>
        <scheme val="minor"/>
      </rPr>
      <t>)</t>
    </r>
  </si>
  <si>
    <r>
      <t>m</t>
    </r>
    <r>
      <rPr>
        <vertAlign val="superscript"/>
        <sz val="11"/>
        <color theme="2" tint="-0.499984740745262"/>
        <rFont val="Calibri"/>
        <family val="2"/>
        <scheme val="minor"/>
      </rPr>
      <t>3</t>
    </r>
    <r>
      <rPr>
        <sz val="11"/>
        <color theme="2" tint="-0.499984740745262"/>
        <rFont val="Calibri"/>
        <family val="2"/>
        <scheme val="minor"/>
      </rPr>
      <t>/year</t>
    </r>
  </si>
  <si>
    <t>Calculations</t>
  </si>
  <si>
    <t>Does the trade waste sample point include the domestic component of the waste water stream as well as the trade waste?</t>
  </si>
  <si>
    <t>Yes</t>
  </si>
  <si>
    <t>No</t>
  </si>
  <si>
    <t>If so, how many water closets or urinals does it include?</t>
  </si>
  <si>
    <t>*A 50% discount of the total annual trade waste charge will apply to Registered Discharges where the business activity is subject to a separate and concurrent licensing process; namely food premises and hairdressers.</t>
  </si>
  <si>
    <t>1. Choose your discharge type</t>
  </si>
  <si>
    <t>Is this for a Registered or a Conditional Discharge?</t>
  </si>
  <si>
    <t>Registered</t>
  </si>
  <si>
    <t>Conditional</t>
  </si>
  <si>
    <t>2. FOR CONDITIONAL DISCHARGES ONLY, enter your discharge volumes here</t>
  </si>
  <si>
    <t>3.  These are your charges</t>
  </si>
  <si>
    <t>Minus Wastewater charges based on the number of water closets or urinals</t>
  </si>
  <si>
    <t xml:space="preserve"> Based on 2018/19 Connection Fees and Charges Schedule on the Tasman District Council website.  Charges change on the first of July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</si>
</sst>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vertAlign val="subscript"/>
      <sz val="11"/>
      <color theme="2" tint="-0.499984740745262"/>
      <name val="Calibri"/>
      <family val="2"/>
      <scheme val="minor"/>
    </font>
    <font>
      <vertAlign val="superscript"/>
      <sz val="11"/>
      <color theme="2" tint="-0.499984740745262"/>
      <name val="Calibri"/>
      <family val="2"/>
      <scheme val="minor"/>
    </font>
    <font>
      <sz val="18"/>
      <color theme="2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0" xfId="0" quotePrefix="1"/>
    <xf numFmtId="0" fontId="0" fillId="0" borderId="0" xfId="0" applyAlignment="1">
      <alignment horizontal="right"/>
    </xf>
    <xf numFmtId="44" fontId="0" fillId="0" borderId="0" xfId="0" applyNumberFormat="1"/>
    <xf numFmtId="0" fontId="3" fillId="0" borderId="0" xfId="0" applyFont="1"/>
    <xf numFmtId="0" fontId="0" fillId="2" borderId="0" xfId="0" applyFill="1" applyProtection="1">
      <protection locked="0"/>
    </xf>
    <xf numFmtId="0" fontId="4" fillId="0" borderId="0" xfId="0" applyFont="1"/>
    <xf numFmtId="8" fontId="0" fillId="0" borderId="0" xfId="0" applyNumberFormat="1"/>
    <xf numFmtId="0" fontId="0" fillId="0" borderId="0" xfId="0" applyAlignment="1">
      <alignment horizontal="left" wrapText="1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164" fontId="14" fillId="0" borderId="0" xfId="2" applyNumberFormat="1" applyFont="1" applyBorder="1"/>
    <xf numFmtId="0" fontId="14" fillId="0" borderId="5" xfId="0" applyFont="1" applyBorder="1"/>
    <xf numFmtId="44" fontId="14" fillId="0" borderId="7" xfId="1" applyFont="1" applyBorder="1"/>
    <xf numFmtId="44" fontId="14" fillId="0" borderId="8" xfId="1" applyFont="1" applyBorder="1"/>
    <xf numFmtId="0" fontId="17" fillId="0" borderId="1" xfId="0" applyFont="1" applyBorder="1" applyAlignment="1">
      <alignment vertical="top"/>
    </xf>
    <xf numFmtId="0" fontId="9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2" fillId="0" borderId="0" xfId="0" applyFont="1"/>
    <xf numFmtId="0" fontId="0" fillId="0" borderId="0" xfId="0" applyAlignment="1">
      <alignment horizontal="left"/>
    </xf>
    <xf numFmtId="44" fontId="4" fillId="5" borderId="0" xfId="3" applyNumberFormat="1" applyFill="1" applyProtection="1"/>
    <xf numFmtId="0" fontId="18" fillId="0" borderId="0" xfId="0" applyFont="1"/>
    <xf numFmtId="0" fontId="18" fillId="0" borderId="0" xfId="0" applyFont="1" applyAlignment="1">
      <alignment horizontal="right"/>
    </xf>
    <xf numFmtId="44" fontId="19" fillId="3" borderId="0" xfId="3" applyNumberFormat="1" applyFont="1" applyProtection="1"/>
    <xf numFmtId="2" fontId="14" fillId="0" borderId="5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64" fontId="0" fillId="2" borderId="0" xfId="2" applyNumberFormat="1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4">
    <cellStyle name="Accent5" xfId="3" builtinId="45"/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19050</xdr:rowOff>
    </xdr:from>
    <xdr:to>
      <xdr:col>11</xdr:col>
      <xdr:colOff>14858</xdr:colOff>
      <xdr:row>0</xdr:row>
      <xdr:rowOff>779195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9050"/>
          <a:ext cx="2710433" cy="760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showGridLines="0" tabSelected="1" workbookViewId="0">
      <selection activeCell="N21" sqref="N21"/>
    </sheetView>
  </sheetViews>
  <sheetFormatPr defaultRowHeight="15" x14ac:dyDescent="0.25"/>
  <cols>
    <col min="2" max="2" width="11.140625" customWidth="1"/>
    <col min="4" max="4" width="14.42578125" customWidth="1"/>
    <col min="6" max="6" width="14.5703125" bestFit="1" customWidth="1"/>
    <col min="9" max="9" width="18" customWidth="1"/>
    <col min="10" max="10" width="6.42578125" customWidth="1"/>
    <col min="11" max="11" width="18" customWidth="1"/>
    <col min="12" max="12" width="15" customWidth="1"/>
    <col min="13" max="13" width="16.5703125" customWidth="1"/>
    <col min="14" max="14" width="17.140625" customWidth="1"/>
    <col min="15" max="15" width="14.42578125" bestFit="1" customWidth="1"/>
    <col min="16" max="16" width="19" customWidth="1"/>
    <col min="18" max="18" width="14.28515625" customWidth="1"/>
  </cols>
  <sheetData>
    <row r="1" spans="1:11" ht="86.25" customHeight="1" x14ac:dyDescent="0.25">
      <c r="A1" s="24" t="s">
        <v>23</v>
      </c>
    </row>
    <row r="2" spans="1:11" x14ac:dyDescent="0.25">
      <c r="A2" s="25" t="s">
        <v>46</v>
      </c>
    </row>
    <row r="4" spans="1:11" x14ac:dyDescent="0.25">
      <c r="A4" t="s">
        <v>24</v>
      </c>
    </row>
    <row r="6" spans="1:11" ht="15.75" x14ac:dyDescent="0.25">
      <c r="A6" s="26" t="s">
        <v>39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8" spans="1:11" x14ac:dyDescent="0.25">
      <c r="A8" t="s">
        <v>40</v>
      </c>
      <c r="K8" s="6" t="s">
        <v>42</v>
      </c>
    </row>
    <row r="10" spans="1:11" ht="30" customHeight="1" x14ac:dyDescent="0.25">
      <c r="A10" s="40" t="s">
        <v>38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s="23" customFormat="1" ht="15.75" x14ac:dyDescent="0.25">
      <c r="A11" s="26" t="s">
        <v>43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6.5" customHeight="1" x14ac:dyDescent="0.25">
      <c r="A12" s="42"/>
      <c r="B12" s="42"/>
      <c r="C12" s="42"/>
      <c r="D12" s="42"/>
    </row>
    <row r="13" spans="1:11" x14ac:dyDescent="0.25">
      <c r="C13" s="3" t="s">
        <v>6</v>
      </c>
      <c r="D13" s="38"/>
      <c r="E13" s="28" t="s">
        <v>25</v>
      </c>
      <c r="F13" s="41" t="s">
        <v>34</v>
      </c>
      <c r="G13" s="41"/>
      <c r="H13" s="41"/>
      <c r="I13" s="41"/>
      <c r="J13" s="41"/>
      <c r="K13" s="39" t="s">
        <v>36</v>
      </c>
    </row>
    <row r="14" spans="1:11" ht="18" x14ac:dyDescent="0.35">
      <c r="C14" s="3" t="s">
        <v>7</v>
      </c>
      <c r="D14" s="38"/>
      <c r="E14" s="28" t="s">
        <v>26</v>
      </c>
      <c r="F14" s="41"/>
      <c r="G14" s="41"/>
      <c r="H14" s="41"/>
      <c r="I14" s="41"/>
      <c r="J14" s="41"/>
    </row>
    <row r="15" spans="1:11" x14ac:dyDescent="0.25">
      <c r="C15" s="3" t="s">
        <v>8</v>
      </c>
      <c r="D15" s="38"/>
      <c r="E15" s="28" t="s">
        <v>26</v>
      </c>
      <c r="F15" s="41"/>
      <c r="G15" s="41"/>
      <c r="H15" s="41"/>
      <c r="I15" s="41"/>
      <c r="J15" s="41"/>
    </row>
    <row r="16" spans="1:11" x14ac:dyDescent="0.25">
      <c r="C16" s="3" t="s">
        <v>9</v>
      </c>
      <c r="D16" s="38"/>
      <c r="E16" s="28" t="s">
        <v>27</v>
      </c>
    </row>
    <row r="17" spans="1:13" x14ac:dyDescent="0.25">
      <c r="C17" s="3" t="s">
        <v>10</v>
      </c>
      <c r="D17" s="38"/>
      <c r="E17" s="28" t="s">
        <v>27</v>
      </c>
      <c r="F17" s="29" t="s">
        <v>37</v>
      </c>
      <c r="K17" s="6"/>
    </row>
    <row r="18" spans="1:13" x14ac:dyDescent="0.25">
      <c r="C18" s="3" t="s">
        <v>11</v>
      </c>
      <c r="D18" s="38"/>
      <c r="E18" s="28" t="s">
        <v>27</v>
      </c>
    </row>
    <row r="20" spans="1:13" s="23" customFormat="1" ht="15.75" x14ac:dyDescent="0.25">
      <c r="A20" s="26" t="s">
        <v>44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3" ht="15" customHeight="1" x14ac:dyDescent="0.25"/>
    <row r="22" spans="1:13" x14ac:dyDescent="0.25">
      <c r="J22" s="3" t="s">
        <v>16</v>
      </c>
      <c r="K22" s="30">
        <f>IF(K8='Discharge calculations (locked)'!A31,161,583)</f>
        <v>583</v>
      </c>
    </row>
    <row r="23" spans="1:13" x14ac:dyDescent="0.25">
      <c r="J23" s="3" t="s">
        <v>14</v>
      </c>
      <c r="K23" s="30">
        <f>'Discharge calculations (locked)'!D10+'Discharge calculations (locked)'!E10+'Discharge calculations (locked)'!F10+'Discharge calculations (locked)'!G10+'Discharge calculations (locked)'!H10+'Discharge calculations (locked)'!I10</f>
        <v>0</v>
      </c>
    </row>
    <row r="24" spans="1:13" x14ac:dyDescent="0.25">
      <c r="J24" s="3" t="s">
        <v>45</v>
      </c>
      <c r="K24" s="30">
        <f>IF(K13='Discharge calculations (locked)'!A28,'Wastewater charges (locked)'!F10*-1,0)</f>
        <v>0</v>
      </c>
    </row>
    <row r="25" spans="1:13" x14ac:dyDescent="0.25">
      <c r="K25" s="8"/>
    </row>
    <row r="26" spans="1:13" ht="18.75" x14ac:dyDescent="0.3">
      <c r="G26" s="31"/>
      <c r="H26" s="31"/>
      <c r="I26" s="32" t="s">
        <v>15</v>
      </c>
      <c r="J26" s="31"/>
      <c r="K26" s="33">
        <f>IF(K22+K23+K24&lt;0,0,K22+K23+K24)</f>
        <v>583</v>
      </c>
    </row>
    <row r="28" spans="1:1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15" customHeight="1" x14ac:dyDescent="0.25"/>
    <row r="30" spans="1:13" x14ac:dyDescent="0.25">
      <c r="A30" s="9"/>
      <c r="B30" s="9"/>
      <c r="C30" s="9"/>
      <c r="D30" s="9"/>
      <c r="E30" s="9"/>
      <c r="F30" s="9"/>
      <c r="G30" s="8"/>
      <c r="H30" s="8"/>
    </row>
    <row r="31" spans="1:13" x14ac:dyDescent="0.25">
      <c r="G31" s="9"/>
      <c r="H31" s="9"/>
    </row>
    <row r="33" spans="1:11" x14ac:dyDescent="0.25">
      <c r="A33" s="5"/>
    </row>
    <row r="35" spans="1:11" x14ac:dyDescent="0.25">
      <c r="K35" s="2"/>
    </row>
    <row r="36" spans="1:11" x14ac:dyDescent="0.25">
      <c r="K36" s="2"/>
    </row>
    <row r="37" spans="1:11" x14ac:dyDescent="0.25">
      <c r="H37" s="3"/>
      <c r="J37" s="8"/>
    </row>
    <row r="38" spans="1:11" x14ac:dyDescent="0.25">
      <c r="H38" s="3"/>
      <c r="J38" s="8"/>
      <c r="K38" s="2"/>
    </row>
    <row r="39" spans="1:11" x14ac:dyDescent="0.25">
      <c r="J39" s="8"/>
    </row>
    <row r="40" spans="1:11" x14ac:dyDescent="0.25">
      <c r="H40" s="3"/>
      <c r="J40" s="8"/>
    </row>
    <row r="41" spans="1:11" x14ac:dyDescent="0.25">
      <c r="H41" s="3"/>
      <c r="K41" s="2"/>
    </row>
    <row r="43" spans="1:11" x14ac:dyDescent="0.25">
      <c r="H43" s="3"/>
      <c r="J43" s="1"/>
      <c r="K43" s="2"/>
    </row>
    <row r="45" spans="1:11" x14ac:dyDescent="0.25">
      <c r="H45" s="3"/>
      <c r="J45" s="4"/>
    </row>
  </sheetData>
  <sheetProtection algorithmName="SHA-512" hashValue="uzgKM2dzGUxUR/ioaEDyO4Wcn2oxH/3Yb9NdZOzhNnMv1KlmbzzDsZXuhvbHkCqVRjlwUw4/3UobB2aKTojSZg==" saltValue="6uyaNiSabRE6SF3SPzTpEA==" spinCount="100000" sheet="1" objects="1" scenarios="1"/>
  <mergeCells count="4">
    <mergeCell ref="A10:K10"/>
    <mergeCell ref="F13:J15"/>
    <mergeCell ref="A12:D12"/>
    <mergeCell ref="A28:M28"/>
  </mergeCells>
  <pageMargins left="0.7" right="0.7" top="0.75" bottom="0.75" header="0.3" footer="0.3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'Discharge calculations (locked)'!$A$28:$A$29</xm:f>
          </x14:formula1>
          <xm:sqref>K13</xm:sqref>
        </x14:dataValidation>
        <x14:dataValidation type="list" allowBlank="1" showInputMessage="1" showErrorMessage="1" xr:uid="{00000000-0002-0000-0000-000001000000}">
          <x14:formula1>
            <xm:f>'Discharge calculations (locked)'!$A$31:$A$32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10"/>
  <sheetViews>
    <sheetView workbookViewId="0">
      <selection activeCell="B7" sqref="B7"/>
    </sheetView>
  </sheetViews>
  <sheetFormatPr defaultRowHeight="15" x14ac:dyDescent="0.25"/>
  <cols>
    <col min="2" max="2" width="38.5703125" customWidth="1"/>
    <col min="4" max="4" width="3.28515625" customWidth="1"/>
    <col min="6" max="6" width="14.140625" customWidth="1"/>
  </cols>
  <sheetData>
    <row r="1" spans="2:6" x14ac:dyDescent="0.25">
      <c r="E1" s="7">
        <f>'Tradewaste charges'!K17</f>
        <v>0</v>
      </c>
      <c r="F1" s="7" t="s">
        <v>21</v>
      </c>
    </row>
    <row r="3" spans="2:6" x14ac:dyDescent="0.25">
      <c r="C3" s="3" t="s">
        <v>20</v>
      </c>
      <c r="E3" t="s">
        <v>22</v>
      </c>
    </row>
    <row r="5" spans="2:6" x14ac:dyDescent="0.25">
      <c r="B5" t="s">
        <v>17</v>
      </c>
      <c r="C5" s="1">
        <v>766.93</v>
      </c>
      <c r="D5" s="7">
        <f>E1-1</f>
        <v>-1</v>
      </c>
      <c r="E5">
        <f>IF(D5&gt;-1,1,0)</f>
        <v>0</v>
      </c>
      <c r="F5" s="1">
        <f>E5*C5</f>
        <v>0</v>
      </c>
    </row>
    <row r="6" spans="2:6" x14ac:dyDescent="0.25">
      <c r="B6" t="s">
        <v>18</v>
      </c>
      <c r="C6" s="1">
        <v>575.20000000000005</v>
      </c>
      <c r="D6" s="7">
        <f>D5-9</f>
        <v>-10</v>
      </c>
      <c r="E6">
        <f>IF(D6&gt;-10,IF(D6&gt;0,9,E1-1),0)</f>
        <v>0</v>
      </c>
      <c r="F6" s="1">
        <f>E6*C6</f>
        <v>0</v>
      </c>
    </row>
    <row r="7" spans="2:6" x14ac:dyDescent="0.25">
      <c r="B7" t="s">
        <v>19</v>
      </c>
      <c r="C7" s="1">
        <v>383.47</v>
      </c>
      <c r="D7" s="7">
        <f>E1-10</f>
        <v>-10</v>
      </c>
      <c r="E7">
        <f>IF(D7&gt;0,D7,0)</f>
        <v>0</v>
      </c>
      <c r="F7" s="1">
        <f>E7*C7</f>
        <v>0</v>
      </c>
    </row>
    <row r="10" spans="2:6" x14ac:dyDescent="0.25">
      <c r="E10">
        <f>SUM(E5:E7)</f>
        <v>0</v>
      </c>
      <c r="F10" s="4">
        <f>SUM(F5:F7)</f>
        <v>0</v>
      </c>
    </row>
  </sheetData>
  <sheetProtection algorithmName="SHA-512" hashValue="IbW5QYtzXm7oHB8bPiT17Yao0N4qibHSOzoAtnX5xAbL7DhbbGBseYR5WzQr4UZobKGyj7tAD3FJ1kuXIn+7uA==" saltValue="pTXCLMx+Z/EeSVdIB88l0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2"/>
  <sheetViews>
    <sheetView workbookViewId="0">
      <selection activeCell="D3" sqref="D3"/>
    </sheetView>
  </sheetViews>
  <sheetFormatPr defaultRowHeight="15" x14ac:dyDescent="0.25"/>
  <cols>
    <col min="3" max="3" width="22.7109375" customWidth="1"/>
    <col min="4" max="4" width="13" customWidth="1"/>
    <col min="5" max="5" width="11.140625" customWidth="1"/>
    <col min="6" max="7" width="10.7109375" customWidth="1"/>
    <col min="8" max="8" width="10.85546875" customWidth="1"/>
    <col min="9" max="9" width="11.140625" customWidth="1"/>
  </cols>
  <sheetData>
    <row r="1" spans="1:9" ht="78" x14ac:dyDescent="0.35">
      <c r="A1" s="22" t="s">
        <v>33</v>
      </c>
      <c r="B1" s="10"/>
      <c r="C1" s="10"/>
      <c r="D1" s="11" t="s">
        <v>0</v>
      </c>
      <c r="E1" s="12" t="s">
        <v>28</v>
      </c>
      <c r="F1" s="12" t="s">
        <v>2</v>
      </c>
      <c r="G1" s="12" t="s">
        <v>3</v>
      </c>
      <c r="H1" s="12" t="s">
        <v>4</v>
      </c>
      <c r="I1" s="13" t="s">
        <v>5</v>
      </c>
    </row>
    <row r="2" spans="1:9" ht="17.25" x14ac:dyDescent="0.25">
      <c r="A2" s="14"/>
      <c r="B2" s="15"/>
      <c r="C2" s="15"/>
      <c r="D2" s="16" t="s">
        <v>29</v>
      </c>
      <c r="E2" s="16" t="s">
        <v>1</v>
      </c>
      <c r="F2" s="16" t="s">
        <v>1</v>
      </c>
      <c r="G2" s="16" t="s">
        <v>1</v>
      </c>
      <c r="H2" s="16" t="s">
        <v>1</v>
      </c>
      <c r="I2" s="17" t="s">
        <v>1</v>
      </c>
    </row>
    <row r="3" spans="1:9" x14ac:dyDescent="0.25">
      <c r="A3" s="14"/>
      <c r="B3" s="15"/>
      <c r="C3" s="15"/>
      <c r="D3" s="35">
        <v>2.39</v>
      </c>
      <c r="E3" s="35">
        <v>2.61</v>
      </c>
      <c r="F3" s="35">
        <v>0.16</v>
      </c>
      <c r="G3" s="35">
        <v>1.65</v>
      </c>
      <c r="H3" s="35">
        <v>2.0499999999999998</v>
      </c>
      <c r="I3" s="34">
        <v>0.89</v>
      </c>
    </row>
    <row r="4" spans="1:9" ht="17.25" x14ac:dyDescent="0.25">
      <c r="A4" s="43" t="s">
        <v>30</v>
      </c>
      <c r="B4" s="44"/>
      <c r="C4" s="44"/>
      <c r="D4" s="18">
        <f>'Tradewaste charges'!D13</f>
        <v>0</v>
      </c>
      <c r="E4" s="15"/>
      <c r="F4" s="15"/>
      <c r="G4" s="15"/>
      <c r="H4" s="15"/>
      <c r="I4" s="19"/>
    </row>
    <row r="5" spans="1:9" ht="17.25" x14ac:dyDescent="0.25">
      <c r="A5" s="43" t="s">
        <v>31</v>
      </c>
      <c r="B5" s="44"/>
      <c r="C5" s="44"/>
      <c r="D5" s="15"/>
      <c r="E5" s="15">
        <f>'Tradewaste charges'!D14</f>
        <v>0</v>
      </c>
      <c r="F5" s="15">
        <f>'Tradewaste charges'!D15</f>
        <v>0</v>
      </c>
      <c r="G5" s="15">
        <f>'Tradewaste charges'!D16</f>
        <v>0</v>
      </c>
      <c r="H5" s="15">
        <f>'Tradewaste charges'!D17</f>
        <v>0</v>
      </c>
      <c r="I5" s="19">
        <f>'Tradewaste charges'!D18</f>
        <v>0</v>
      </c>
    </row>
    <row r="6" spans="1:9" x14ac:dyDescent="0.25">
      <c r="D6" s="15"/>
      <c r="E6" s="15"/>
      <c r="F6" s="15"/>
      <c r="G6" s="15"/>
      <c r="H6" s="15"/>
      <c r="I6" s="19"/>
    </row>
    <row r="7" spans="1:9" ht="17.25" x14ac:dyDescent="0.25">
      <c r="D7" s="16" t="s">
        <v>32</v>
      </c>
      <c r="E7" s="16" t="s">
        <v>12</v>
      </c>
      <c r="F7" s="16" t="s">
        <v>12</v>
      </c>
      <c r="G7" s="16" t="s">
        <v>12</v>
      </c>
      <c r="H7" s="16" t="s">
        <v>12</v>
      </c>
      <c r="I7" s="17" t="s">
        <v>12</v>
      </c>
    </row>
    <row r="8" spans="1:9" x14ac:dyDescent="0.25">
      <c r="A8" s="14"/>
      <c r="B8" s="15"/>
      <c r="C8" s="15"/>
      <c r="D8" s="36">
        <f>D4</f>
        <v>0</v>
      </c>
      <c r="E8" s="36">
        <f>D8*E5/1000</f>
        <v>0</v>
      </c>
      <c r="F8" s="36">
        <f>D8*F5/1000</f>
        <v>0</v>
      </c>
      <c r="G8" s="36">
        <f>D8*G5/1000</f>
        <v>0</v>
      </c>
      <c r="H8" s="36">
        <f>D8*H5/1000</f>
        <v>0</v>
      </c>
      <c r="I8" s="37">
        <f>D8*I5/1000</f>
        <v>0</v>
      </c>
    </row>
    <row r="9" spans="1:9" x14ac:dyDescent="0.25">
      <c r="A9" s="14"/>
      <c r="B9" s="15"/>
      <c r="C9" s="15"/>
      <c r="D9" s="15"/>
      <c r="E9" s="15"/>
      <c r="F9" s="15"/>
      <c r="G9" s="15"/>
      <c r="H9" s="15"/>
      <c r="I9" s="19"/>
    </row>
    <row r="10" spans="1:9" x14ac:dyDescent="0.25">
      <c r="A10" s="45" t="s">
        <v>13</v>
      </c>
      <c r="B10" s="46"/>
      <c r="C10" s="46"/>
      <c r="D10" s="20">
        <f>D8*D3</f>
        <v>0</v>
      </c>
      <c r="E10" s="20">
        <f>E3*E8</f>
        <v>0</v>
      </c>
      <c r="F10" s="20">
        <f>F8*F3</f>
        <v>0</v>
      </c>
      <c r="G10" s="20">
        <f>G8*G3</f>
        <v>0</v>
      </c>
      <c r="H10" s="20">
        <f>H8*H3</f>
        <v>0</v>
      </c>
      <c r="I10" s="21">
        <f>I8*I3</f>
        <v>0</v>
      </c>
    </row>
    <row r="28" spans="1:1" x14ac:dyDescent="0.25">
      <c r="A28" s="7" t="s">
        <v>35</v>
      </c>
    </row>
    <row r="29" spans="1:1" x14ac:dyDescent="0.25">
      <c r="A29" s="7" t="s">
        <v>36</v>
      </c>
    </row>
    <row r="30" spans="1:1" x14ac:dyDescent="0.25">
      <c r="A30" s="7"/>
    </row>
    <row r="31" spans="1:1" x14ac:dyDescent="0.25">
      <c r="A31" s="7" t="s">
        <v>41</v>
      </c>
    </row>
    <row r="32" spans="1:1" x14ac:dyDescent="0.25">
      <c r="A32" s="7" t="s">
        <v>42</v>
      </c>
    </row>
  </sheetData>
  <sheetProtection algorithmName="SHA-512" hashValue="hDLCUAzT1s+DWGiyMKxXFD4exFK5P4oibqKUHkS3U56nHJ7EyPDUbLZBYew1e1C9kuPX9+PB2AwUjGvlvTjuTA==" saltValue="M++YFrWt9j8YSZondOsJ1A==" spinCount="100000" sheet="1" objects="1" scenarios="1"/>
  <mergeCells count="3">
    <mergeCell ref="A4:C4"/>
    <mergeCell ref="A5:C5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Tradewaste charges</vt:lpstr>
      <vt:lpstr>Wastewater charges (locked)</vt:lpstr>
      <vt:lpstr>Discharge calculations (locked)</vt:lpstr>
      <vt:lpstr>'Tradewaste charges'!Print_Area</vt:lpstr>
    </vt:vector>
  </TitlesOfParts>
  <Company>Tasman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graemef</dc:creator>
  <cp:lastModifiedBy>Andrea Goodwin</cp:lastModifiedBy>
  <cp:lastPrinted>2016-04-11T21:17:28Z</cp:lastPrinted>
  <dcterms:created xsi:type="dcterms:W3CDTF">2015-11-26T00:36:18Z</dcterms:created>
  <dcterms:modified xsi:type="dcterms:W3CDTF">2024-08-14T01:50:28Z</dcterms:modified>
</cp:coreProperties>
</file>